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elmu\Documents\_NormXL\landing-page\copy-v5\assets\"/>
    </mc:Choice>
  </mc:AlternateContent>
  <xr:revisionPtr revIDLastSave="0" documentId="13_ncr:1_{41482C8C-A384-4179-89EE-199E3EBF4854}" xr6:coauthVersionLast="47" xr6:coauthVersionMax="47" xr10:uidLastSave="{00000000-0000-0000-0000-000000000000}"/>
  <bookViews>
    <workbookView xWindow="1920" yWindow="1920" windowWidth="17280" windowHeight="8052" xr2:uid="{4459FD72-42B5-4D7F-9C53-3D96D6FA1D67}"/>
  </bookViews>
  <sheets>
    <sheet name="Norris_LINEST_Check" sheetId="1" r:id="rId1"/>
    <sheet name="Read_me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8" i="1" l="1"/>
  <c r="D18" i="1"/>
  <c r="F17" i="1"/>
  <c r="D17" i="1"/>
  <c r="G13" i="1"/>
  <c r="F13" i="1"/>
  <c r="H13" i="1" s="1"/>
  <c r="G12" i="1"/>
  <c r="F12" i="1"/>
  <c r="H12" i="1" s="1"/>
  <c r="G11" i="1"/>
  <c r="F11" i="1"/>
  <c r="H11" i="1" s="1"/>
  <c r="G10" i="1"/>
  <c r="F10" i="1"/>
  <c r="H10" i="1" s="1"/>
  <c r="G9" i="1"/>
  <c r="F9" i="1"/>
  <c r="H9" i="1" s="1"/>
  <c r="G8" i="1"/>
  <c r="F8" i="1"/>
  <c r="H8" i="1" s="1"/>
  <c r="G7" i="1"/>
  <c r="F7" i="1"/>
  <c r="H7" i="1" s="1"/>
  <c r="G6" i="1"/>
  <c r="F6" i="1"/>
  <c r="H6" i="1" s="1"/>
  <c r="G5" i="1"/>
  <c r="F5" i="1"/>
  <c r="H5" i="1" s="1"/>
  <c r="G4" i="1"/>
  <c r="F4" i="1"/>
  <c r="H4" i="1" s="1"/>
</calcChain>
</file>

<file path=xl/sharedStrings.xml><?xml version="1.0" encoding="utf-8"?>
<sst xmlns="http://schemas.openxmlformats.org/spreadsheetml/2006/main" count="37" uniqueCount="28">
  <si>
    <t>NIST StRD Norris (linear regression, lower level of difficulty), 36 observations</t>
  </si>
  <si>
    <t>y (response)</t>
  </si>
  <si>
    <t>x (predictor)</t>
  </si>
  <si>
    <t>Statistic</t>
  </si>
  <si>
    <t>Excel function</t>
  </si>
  <si>
    <t>Value computed by YOUR Excel</t>
  </si>
  <si>
    <t>NIST certified value</t>
  </si>
  <si>
    <t>LRE (correct significant digits, max 15)</t>
  </si>
  <si>
    <t>Slope B1</t>
  </si>
  <si>
    <t>LINEST</t>
  </si>
  <si>
    <t>Intercept B0</t>
  </si>
  <si>
    <t>Std. dev. of B1</t>
  </si>
  <si>
    <t>Std. dev. of B0</t>
  </si>
  <si>
    <t>Residual standard deviation</t>
  </si>
  <si>
    <t>R-squared</t>
  </si>
  <si>
    <t>SLOPE</t>
  </si>
  <si>
    <t>INTERCEPT</t>
  </si>
  <si>
    <t>STEYX</t>
  </si>
  <si>
    <t>RSQ</t>
  </si>
  <si>
    <t>Excel's display camouflage (for reference)</t>
  </si>
  <si>
    <t>Source: NIST Statistical Reference Datasets, Norris (https://www.itl.nist.gov/div898/strd/lls/data/Norris.shtml). LRE = -log10(|x - c| / |c|), capped at 15 (certified values carry 15 significant digits).</t>
  </si>
  <si>
    <t>Why 1*( ) inside ABS: Excel sets the result of a final subtraction that is very close to zero to exactly zero; making the subtraction a non-final operation shows the true difference.</t>
  </si>
  <si>
    <t>NormXL - NIST Norris LINEST check workbook (free)</t>
  </si>
  <si>
    <t>What it is: the 36 certified observations of the NIST StRD Norris dataset (a NIST ozone-monitor calibration study), the regression functions your laboratory uses, NIST's certified values and the Log Relative Error (LRE) of your own Excel installation.</t>
  </si>
  <si>
    <t>How to use it: open the file in your Excel. The LRE column shows how many significant digits your installation shares with the certified values. Record the Excel build (File &gt; Account &gt; About Excel) next to the result if you file it as evidence.</t>
  </si>
  <si>
    <t>What it is not: a validation of your own calibration workbook. It measures your Excel installation on one well-conditioned dataset. Your formulas, ranges, decision rules and protection still need validating (ISO/IEC 17025:2017 Clause 7.11.2 and 7.11.6).</t>
  </si>
  <si>
    <t>No macros, no external links, no data connections. NormXL is independent and is not affiliated with NIST or Microsoft. Excel is a trademark of the Microsoft group of companies.</t>
  </si>
  <si>
    <t>Why 1*( ) and not a plain F=G test: Excel compares numbers to about 15 significant digits, so a plain equality test would report agreement for values that differ in the last binary digits. LRE needs the true difference.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</si>
</sst>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00000000E+00"/>
    <numFmt numFmtId="165" formatCode="0.0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165" fontId="0" fillId="0" borderId="0" xfId="0" applyNumberFormat="1"/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77F79-8A6F-4B17-9BB8-EB8AA7AE9527}">
  <dimension ref="A1:H39"/>
  <sheetViews>
    <sheetView tabSelected="1" workbookViewId="0"/>
  </sheetViews>
  <sheetFormatPr defaultRowHeight="14.4" x14ac:dyDescent="0.3"/>
  <cols>
    <col min="1" max="2" width="14.77734375" customWidth="1"/>
    <col min="4" max="4" width="30.77734375" customWidth="1"/>
    <col min="5" max="5" width="14.77734375" customWidth="1"/>
    <col min="6" max="7" width="26.77734375" customWidth="1"/>
    <col min="8" max="8" width="22.77734375" customWidth="1"/>
  </cols>
  <sheetData>
    <row r="1" spans="1:8" x14ac:dyDescent="0.3">
      <c r="A1" s="3" t="s">
        <v>0</v>
      </c>
    </row>
    <row r="3" spans="1:8" x14ac:dyDescent="0.3">
      <c r="A3" s="3" t="s">
        <v>1</v>
      </c>
      <c r="B3" s="3" t="s">
        <v>2</v>
      </c>
      <c r="C3" s="3"/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</row>
    <row r="4" spans="1:8" x14ac:dyDescent="0.3">
      <c r="A4">
        <v>0.1</v>
      </c>
      <c r="B4">
        <v>0.2</v>
      </c>
      <c r="D4" t="s">
        <v>8</v>
      </c>
      <c r="E4" t="s">
        <v>9</v>
      </c>
      <c r="F4" s="1">
        <f>INDEX(LINEST($A$4:$A$39,$B$4:$B$39,TRUE,TRUE),1,1)</f>
        <v>1.0021168180204538</v>
      </c>
      <c r="G4" s="1">
        <f>1.00211681802045</f>
        <v>1.0021168180204501</v>
      </c>
      <c r="H4" s="2">
        <f>IF(1*(F4-G4)=0,15,MIN(15,-LOG10(ABS(1*(F4-G4))/ABS(G4))))</f>
        <v>14.424029203886088</v>
      </c>
    </row>
    <row r="5" spans="1:8" x14ac:dyDescent="0.3">
      <c r="A5">
        <v>338.8</v>
      </c>
      <c r="B5">
        <v>337.4</v>
      </c>
      <c r="D5" t="s">
        <v>10</v>
      </c>
      <c r="E5" t="s">
        <v>9</v>
      </c>
      <c r="F5" s="1">
        <f>INDEX(LINEST($A$4:$A$39,$B$4:$B$39,TRUE,TRUE),1,2)</f>
        <v>-0.26232307377381403</v>
      </c>
      <c r="G5" s="1">
        <f>-0.262323073774029</f>
        <v>-0.26232307377402903</v>
      </c>
      <c r="H5" s="2">
        <f>IF(1*(F5-G5)=0,15,MIN(15,-LOG10(ABS(1*(F5-G5))/ABS(G5))))</f>
        <v>12.086408761411265</v>
      </c>
    </row>
    <row r="6" spans="1:8" x14ac:dyDescent="0.3">
      <c r="A6">
        <v>118.1</v>
      </c>
      <c r="B6">
        <v>118.2</v>
      </c>
      <c r="D6" t="s">
        <v>11</v>
      </c>
      <c r="E6" t="s">
        <v>9</v>
      </c>
      <c r="F6" s="1">
        <f>INDEX(LINEST($A$4:$A$39,$B$4:$B$39,TRUE,TRUE),2,1)</f>
        <v>4.2979684819995399E-4</v>
      </c>
      <c r="G6" s="1">
        <f>0.000429796848199937</f>
        <v>4.2979684819993702E-4</v>
      </c>
      <c r="H6" s="2">
        <f>IF(1*(F6-G6)=0,15,MIN(15,-LOG10(ABS(1*(F6-G6))/ABS(G6))))</f>
        <v>13.403638611333195</v>
      </c>
    </row>
    <row r="7" spans="1:8" x14ac:dyDescent="0.3">
      <c r="A7">
        <v>888</v>
      </c>
      <c r="B7">
        <v>884.6</v>
      </c>
      <c r="D7" t="s">
        <v>12</v>
      </c>
      <c r="E7" t="s">
        <v>9</v>
      </c>
      <c r="F7" s="1">
        <f>INDEX(LINEST($A$4:$A$39,$B$4:$B$39,TRUE,TRUE),2,2)</f>
        <v>0.23281823430116175</v>
      </c>
      <c r="G7" s="1">
        <f>0.232818234301152</f>
        <v>0.23281823430115201</v>
      </c>
      <c r="H7" s="2">
        <f>IF(1*(F7-G7)=0,15,MIN(15,-LOG10(ABS(1*(F7-G7))/ABS(G7))))</f>
        <v>13.378359636264042</v>
      </c>
    </row>
    <row r="8" spans="1:8" x14ac:dyDescent="0.3">
      <c r="A8">
        <v>9.1999999999999993</v>
      </c>
      <c r="B8">
        <v>10.1</v>
      </c>
      <c r="D8" t="s">
        <v>13</v>
      </c>
      <c r="E8" t="s">
        <v>9</v>
      </c>
      <c r="F8" s="1">
        <f>INDEX(LINEST($A$4:$A$39,$B$4:$B$39,TRUE,TRUE),3,2)</f>
        <v>0.88479639614440775</v>
      </c>
      <c r="G8" s="1">
        <f>0.884796396144373</f>
        <v>0.884796396144373</v>
      </c>
      <c r="H8" s="2">
        <f>IF(1*(F8-G8)=0,15,MIN(15,-LOG10(ABS(1*(F8-G8))/ABS(G8))))</f>
        <v>13.405888777688135</v>
      </c>
    </row>
    <row r="9" spans="1:8" x14ac:dyDescent="0.3">
      <c r="A9">
        <v>228.1</v>
      </c>
      <c r="B9">
        <v>226.5</v>
      </c>
      <c r="D9" t="s">
        <v>14</v>
      </c>
      <c r="E9" t="s">
        <v>9</v>
      </c>
      <c r="F9" s="1">
        <f>INDEX(LINEST($A$4:$A$39,$B$4:$B$39,TRUE,TRUE),3,1)</f>
        <v>0.9999937458837117</v>
      </c>
      <c r="G9" s="1">
        <f>0.999993745883712</f>
        <v>0.99999374588371204</v>
      </c>
      <c r="H9" s="2">
        <f>IF(1*(F9-G9)=0,15,MIN(15,-LOG10(ABS(1*(F9-G9))/ABS(G9))))</f>
        <v>15</v>
      </c>
    </row>
    <row r="10" spans="1:8" x14ac:dyDescent="0.3">
      <c r="A10">
        <v>668.5</v>
      </c>
      <c r="B10">
        <v>666.3</v>
      </c>
      <c r="D10" t="s">
        <v>8</v>
      </c>
      <c r="E10" t="s">
        <v>15</v>
      </c>
      <c r="F10" s="1">
        <f>SLOPE($A$4:$A$39,$B$4:$B$39)</f>
        <v>1.0021168180204543</v>
      </c>
      <c r="G10" s="1">
        <f>1.00211681802045</f>
        <v>1.0021168180204501</v>
      </c>
      <c r="H10" s="2">
        <f>IF(1*(F10-G10)=0,15,MIN(15,-LOG10(ABS(1*(F10-G10))/ABS(G10))))</f>
        <v>14.375724524311531</v>
      </c>
    </row>
    <row r="11" spans="1:8" x14ac:dyDescent="0.3">
      <c r="A11">
        <v>998.5</v>
      </c>
      <c r="B11">
        <v>996.3</v>
      </c>
      <c r="D11" t="s">
        <v>10</v>
      </c>
      <c r="E11" t="s">
        <v>16</v>
      </c>
      <c r="F11" s="1">
        <f>INTERCEPT($A$4:$A$39,$B$4:$B$39)</f>
        <v>-0.26232307377398456</v>
      </c>
      <c r="G11" s="1">
        <f>-0.262323073774029</f>
        <v>-0.26232307377402903</v>
      </c>
      <c r="H11" s="2">
        <f>IF(1*(F11-G11)=0,15,MIN(15,-LOG10(ABS(1*(F11-G11))/ABS(G11))))</f>
        <v>12.770823742313111</v>
      </c>
    </row>
    <row r="12" spans="1:8" x14ac:dyDescent="0.3">
      <c r="A12">
        <v>449.1</v>
      </c>
      <c r="B12">
        <v>448.6</v>
      </c>
      <c r="D12" t="s">
        <v>13</v>
      </c>
      <c r="E12" t="s">
        <v>17</v>
      </c>
      <c r="F12" s="1">
        <f>STEYX($A$4:$A$39,$B$4:$B$39)</f>
        <v>0.88479639614256334</v>
      </c>
      <c r="G12" s="1">
        <f>0.884796396144373</f>
        <v>0.884796396144373</v>
      </c>
      <c r="H12" s="2">
        <f>IF(1*(F12-G12)=0,15,MIN(15,-LOG10(ABS(1*(F12-G12))/ABS(G12))))</f>
        <v>11.689245510830625</v>
      </c>
    </row>
    <row r="13" spans="1:8" x14ac:dyDescent="0.3">
      <c r="A13">
        <v>778.9</v>
      </c>
      <c r="B13">
        <v>777</v>
      </c>
      <c r="D13" t="s">
        <v>14</v>
      </c>
      <c r="E13" t="s">
        <v>18</v>
      </c>
      <c r="F13" s="1">
        <f>RSQ($A$4:$A$39,$B$4:$B$39)</f>
        <v>0.99999374588371148</v>
      </c>
      <c r="G13" s="1">
        <f>0.999993745883712</f>
        <v>0.99999374588371204</v>
      </c>
      <c r="H13" s="2">
        <f>IF(1*(F13-G13)=0,15,MIN(15,-LOG10(ABS(1*(F13-G13))/ABS(G13))))</f>
        <v>15</v>
      </c>
    </row>
    <row r="14" spans="1:8" x14ac:dyDescent="0.3">
      <c r="A14">
        <v>559.20000000000005</v>
      </c>
      <c r="B14">
        <v>558.20000000000005</v>
      </c>
    </row>
    <row r="15" spans="1:8" x14ac:dyDescent="0.3">
      <c r="A15">
        <v>0.3</v>
      </c>
      <c r="B15">
        <v>0.4</v>
      </c>
    </row>
    <row r="16" spans="1:8" x14ac:dyDescent="0.3">
      <c r="A16">
        <v>0.1</v>
      </c>
      <c r="B16">
        <v>0.6</v>
      </c>
      <c r="D16" t="s">
        <v>19</v>
      </c>
    </row>
    <row r="17" spans="1:6" x14ac:dyDescent="0.3">
      <c r="A17">
        <v>778.1</v>
      </c>
      <c r="B17">
        <v>775.5</v>
      </c>
      <c r="D17">
        <f>13.65-1.2-12.45</f>
        <v>0</v>
      </c>
      <c r="F17">
        <f>13.65-1.2-12.45</f>
        <v>0</v>
      </c>
    </row>
    <row r="18" spans="1:6" x14ac:dyDescent="0.3">
      <c r="A18">
        <v>668.8</v>
      </c>
      <c r="B18">
        <v>666.9</v>
      </c>
      <c r="D18">
        <f>1*(13.65-1.2-12.45)</f>
        <v>1.7763568394002505E-15</v>
      </c>
      <c r="F18">
        <f>1*(13.65-1.2-12.45)</f>
        <v>1.7763568394002505E-15</v>
      </c>
    </row>
    <row r="19" spans="1:6" x14ac:dyDescent="0.3">
      <c r="A19">
        <v>339.3</v>
      </c>
      <c r="B19">
        <v>338</v>
      </c>
    </row>
    <row r="20" spans="1:6" x14ac:dyDescent="0.3">
      <c r="A20">
        <v>448.9</v>
      </c>
      <c r="B20">
        <v>447.5</v>
      </c>
      <c r="D20" t="s">
        <v>20</v>
      </c>
    </row>
    <row r="21" spans="1:6" x14ac:dyDescent="0.3">
      <c r="A21">
        <v>10.8</v>
      </c>
      <c r="B21">
        <v>11.6</v>
      </c>
      <c r="D21" t="s">
        <v>21</v>
      </c>
    </row>
    <row r="22" spans="1:6" x14ac:dyDescent="0.3">
      <c r="A22">
        <v>557.70000000000005</v>
      </c>
      <c r="B22">
        <v>556</v>
      </c>
      <c r="D22" t="s">
        <v>27</v>
      </c>
    </row>
    <row r="23" spans="1:6" x14ac:dyDescent="0.3">
      <c r="A23">
        <v>228.3</v>
      </c>
      <c r="B23">
        <v>228.1</v>
      </c>
    </row>
    <row r="24" spans="1:6" x14ac:dyDescent="0.3">
      <c r="A24">
        <v>998</v>
      </c>
      <c r="B24">
        <v>995.8</v>
      </c>
    </row>
    <row r="25" spans="1:6" x14ac:dyDescent="0.3">
      <c r="A25">
        <v>888.8</v>
      </c>
      <c r="B25">
        <v>887.6</v>
      </c>
    </row>
    <row r="26" spans="1:6" x14ac:dyDescent="0.3">
      <c r="A26">
        <v>119.6</v>
      </c>
      <c r="B26">
        <v>120.2</v>
      </c>
    </row>
    <row r="27" spans="1:6" x14ac:dyDescent="0.3">
      <c r="A27">
        <v>0.3</v>
      </c>
      <c r="B27">
        <v>0.3</v>
      </c>
    </row>
    <row r="28" spans="1:6" x14ac:dyDescent="0.3">
      <c r="A28">
        <v>0.6</v>
      </c>
      <c r="B28">
        <v>0.3</v>
      </c>
    </row>
    <row r="29" spans="1:6" x14ac:dyDescent="0.3">
      <c r="A29">
        <v>557.6</v>
      </c>
      <c r="B29">
        <v>556.79999999999995</v>
      </c>
    </row>
    <row r="30" spans="1:6" x14ac:dyDescent="0.3">
      <c r="A30">
        <v>339.3</v>
      </c>
      <c r="B30">
        <v>339.1</v>
      </c>
    </row>
    <row r="31" spans="1:6" x14ac:dyDescent="0.3">
      <c r="A31">
        <v>888</v>
      </c>
      <c r="B31">
        <v>887.2</v>
      </c>
    </row>
    <row r="32" spans="1:6" x14ac:dyDescent="0.3">
      <c r="A32">
        <v>998.5</v>
      </c>
      <c r="B32">
        <v>999</v>
      </c>
    </row>
    <row r="33" spans="1:2" x14ac:dyDescent="0.3">
      <c r="A33">
        <v>778.9</v>
      </c>
      <c r="B33">
        <v>779</v>
      </c>
    </row>
    <row r="34" spans="1:2" x14ac:dyDescent="0.3">
      <c r="A34">
        <v>10.199999999999999</v>
      </c>
      <c r="B34">
        <v>11.1</v>
      </c>
    </row>
    <row r="35" spans="1:2" x14ac:dyDescent="0.3">
      <c r="A35">
        <v>117.6</v>
      </c>
      <c r="B35">
        <v>118.3</v>
      </c>
    </row>
    <row r="36" spans="1:2" x14ac:dyDescent="0.3">
      <c r="A36">
        <v>228.9</v>
      </c>
      <c r="B36">
        <v>229.2</v>
      </c>
    </row>
    <row r="37" spans="1:2" x14ac:dyDescent="0.3">
      <c r="A37">
        <v>668.4</v>
      </c>
      <c r="B37">
        <v>669.1</v>
      </c>
    </row>
    <row r="38" spans="1:2" x14ac:dyDescent="0.3">
      <c r="A38">
        <v>449.2</v>
      </c>
      <c r="B38">
        <v>448.9</v>
      </c>
    </row>
    <row r="39" spans="1:2" x14ac:dyDescent="0.3">
      <c r="A39">
        <v>0.2</v>
      </c>
      <c r="B39">
        <v>0.5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5046AE-4CB4-46DB-AD4B-7F7373820A1E}">
  <dimension ref="A1:A6"/>
  <sheetViews>
    <sheetView workbookViewId="0"/>
  </sheetViews>
  <sheetFormatPr defaultRowHeight="14.4" x14ac:dyDescent="0.3"/>
  <cols>
    <col min="1" max="1" width="160.77734375" customWidth="1"/>
  </cols>
  <sheetData>
    <row r="1" spans="1:1" x14ac:dyDescent="0.3">
      <c r="A1" s="3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Norris_LINEST_Check</vt:lpstr>
      <vt:lpstr>Read_me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 K</dc:creator>
  <cp:lastModifiedBy>Ja K</cp:lastModifiedBy>
  <dcterms:created xsi:type="dcterms:W3CDTF">2026-11-02T14:58:07Z</dcterms:created>
  <dcterms:modified xsi:type="dcterms:W3CDTF">2026-11-02T15:45:09Z</dcterms:modified>
</cp:coreProperties>
</file>